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anijel.jerman\Desktop\nova liburnija\"/>
    </mc:Choice>
  </mc:AlternateContent>
  <xr:revisionPtr revIDLastSave="0" documentId="13_ncr:1_{E9F8C8CE-188A-4C47-9267-BF7CC5E3506A}" xr6:coauthVersionLast="47" xr6:coauthVersionMax="47" xr10:uidLastSave="{00000000-0000-0000-0000-000000000000}"/>
  <bookViews>
    <workbookView xWindow="-120" yWindow="-120" windowWidth="29040" windowHeight="15720" xr2:uid="{777FE9BB-02DD-47DD-B944-FEAAF13B80C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1" l="1"/>
  <c r="D11" i="1"/>
  <c r="B12" i="1"/>
  <c r="G5" i="1"/>
  <c r="I5" i="1"/>
  <c r="K5" i="1"/>
  <c r="K7" i="1" s="1"/>
  <c r="G6" i="1"/>
  <c r="C6" i="1"/>
  <c r="C38" i="1"/>
  <c r="C17" i="1"/>
  <c r="B17" i="1"/>
  <c r="D16" i="1"/>
  <c r="D17" i="1" s="1"/>
  <c r="C8" i="1"/>
  <c r="D8" i="1" s="1"/>
  <c r="D10" i="1"/>
  <c r="D9" i="1"/>
  <c r="D7" i="1"/>
  <c r="C29" i="1" s="1"/>
  <c r="D5" i="1"/>
  <c r="C12" i="1" l="1"/>
  <c r="D6" i="1"/>
  <c r="D12" i="1" s="1"/>
  <c r="D18" i="1" s="1"/>
  <c r="D20" i="1" s="1"/>
  <c r="C33" i="1"/>
  <c r="C39" i="1" s="1"/>
  <c r="C41" i="1" s="1"/>
  <c r="C44" i="1" s="1"/>
  <c r="E47" i="1" l="1"/>
  <c r="F47" i="1"/>
  <c r="H47" i="1"/>
  <c r="G47" i="1"/>
  <c r="E20" i="1"/>
  <c r="I20" i="1" s="1"/>
  <c r="G20" i="1"/>
  <c r="H20" i="1"/>
  <c r="F20" i="1"/>
  <c r="E41" i="1"/>
  <c r="I41" i="1" s="1"/>
  <c r="H41" i="1"/>
  <c r="G41" i="1"/>
  <c r="F41" i="1"/>
  <c r="I47" i="1" l="1"/>
</calcChain>
</file>

<file path=xl/sharedStrings.xml><?xml version="1.0" encoding="utf-8"?>
<sst xmlns="http://schemas.openxmlformats.org/spreadsheetml/2006/main" count="66" uniqueCount="35">
  <si>
    <t>vrsta troškova</t>
  </si>
  <si>
    <t>iznos</t>
  </si>
  <si>
    <t>stanje na dan 25.10.</t>
  </si>
  <si>
    <t>očekivani troškovi do kraja godine</t>
  </si>
  <si>
    <t>razlika dobit/gubitak</t>
  </si>
  <si>
    <t>zadržana dobit</t>
  </si>
  <si>
    <t>razlika za pokriti</t>
  </si>
  <si>
    <t>očekivani prihodi do kraja godine</t>
  </si>
  <si>
    <t>ukupno procjena troškova</t>
  </si>
  <si>
    <t>ukupno procjena prihoda</t>
  </si>
  <si>
    <t>PRIHODI</t>
  </si>
  <si>
    <t>RASHODI</t>
  </si>
  <si>
    <t>UKUPNO PRIHODI</t>
  </si>
  <si>
    <t>vrsta prihoda</t>
  </si>
  <si>
    <t>UKUPNO RASHODI</t>
  </si>
  <si>
    <t>naknada SKDD</t>
  </si>
  <si>
    <t>knjigovodstvene usluge</t>
  </si>
  <si>
    <t>održavanje web stranice</t>
  </si>
  <si>
    <t>naknada za platni promet</t>
  </si>
  <si>
    <t>zatezne kamate</t>
  </si>
  <si>
    <t>nagrada direktoru</t>
  </si>
  <si>
    <t>prihodi od kamata na depo.</t>
  </si>
  <si>
    <t>OPATIJA</t>
  </si>
  <si>
    <t>MATULJI</t>
  </si>
  <si>
    <t>LOVRAN</t>
  </si>
  <si>
    <t>M.DRAGA</t>
  </si>
  <si>
    <t>FINANCIJSKI PLAN ZA 2025. PROCJENA REZULTATA POSLOVANJA</t>
  </si>
  <si>
    <t xml:space="preserve">FINANCIJSKI PLAN ZA 2026. </t>
  </si>
  <si>
    <t>UKUPNO PRIHODI (bez sufinaciranja vlasnika</t>
  </si>
  <si>
    <t>PRODAJA DIONICA KOM 1 Cavtata</t>
  </si>
  <si>
    <t>prihod od otuđenja dionica Cavtat</t>
  </si>
  <si>
    <t>UDIO U GUBITKU za 2025</t>
  </si>
  <si>
    <t>POKRIĆE TROŠKOVA 2026</t>
  </si>
  <si>
    <t>razlika za pokriti u 2026</t>
  </si>
  <si>
    <t>sveukupno osigurati u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</si>
</sst>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6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6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0" xfId="0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0" fillId="2" borderId="9" xfId="0" applyFill="1" applyBorder="1"/>
    <xf numFmtId="0" fontId="0" fillId="2" borderId="1" xfId="0" applyFill="1" applyBorder="1"/>
    <xf numFmtId="0" fontId="0" fillId="2" borderId="10" xfId="0" applyFill="1" applyBorder="1"/>
    <xf numFmtId="0" fontId="2" fillId="3" borderId="8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3" borderId="0" xfId="0" applyFill="1"/>
    <xf numFmtId="164" fontId="0" fillId="3" borderId="0" xfId="0" applyNumberFormat="1" applyFill="1"/>
    <xf numFmtId="0" fontId="3" fillId="3" borderId="0" xfId="0" applyFont="1" applyFill="1"/>
    <xf numFmtId="164" fontId="3" fillId="3" borderId="0" xfId="0" applyNumberFormat="1" applyFont="1" applyFill="1"/>
    <xf numFmtId="0" fontId="2" fillId="2" borderId="16" xfId="0" applyFont="1" applyFill="1" applyBorder="1"/>
    <xf numFmtId="0" fontId="2" fillId="2" borderId="17" xfId="0" applyFont="1" applyFill="1" applyBorder="1"/>
    <xf numFmtId="0" fontId="0" fillId="4" borderId="0" xfId="0" applyFill="1"/>
    <xf numFmtId="0" fontId="2" fillId="4" borderId="11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0" fillId="0" borderId="21" xfId="0" applyBorder="1"/>
    <xf numFmtId="0" fontId="2" fillId="2" borderId="23" xfId="0" applyFont="1" applyFill="1" applyBorder="1"/>
    <xf numFmtId="0" fontId="0" fillId="4" borderId="12" xfId="0" applyFill="1" applyBorder="1"/>
    <xf numFmtId="0" fontId="0" fillId="4" borderId="8" xfId="0" applyFill="1" applyBorder="1"/>
    <xf numFmtId="0" fontId="2" fillId="0" borderId="2" xfId="0" applyFont="1" applyBorder="1" applyAlignment="1">
      <alignment horizontal="center"/>
    </xf>
    <xf numFmtId="164" fontId="1" fillId="0" borderId="4" xfId="0" applyNumberFormat="1" applyFont="1" applyBorder="1"/>
    <xf numFmtId="0" fontId="2" fillId="0" borderId="9" xfId="0" applyFont="1" applyBorder="1" applyAlignment="1">
      <alignment horizontal="center"/>
    </xf>
    <xf numFmtId="4" fontId="0" fillId="0" borderId="10" xfId="0" applyNumberFormat="1" applyBorder="1"/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/>
    <xf numFmtId="0" fontId="2" fillId="3" borderId="17" xfId="0" applyFont="1" applyFill="1" applyBorder="1" applyAlignment="1">
      <alignment horizontal="center"/>
    </xf>
    <xf numFmtId="0" fontId="2" fillId="2" borderId="14" xfId="0" applyFont="1" applyFill="1" applyBorder="1"/>
    <xf numFmtId="0" fontId="0" fillId="2" borderId="0" xfId="0" applyFill="1"/>
    <xf numFmtId="164" fontId="0" fillId="3" borderId="1" xfId="0" applyNumberFormat="1" applyFill="1" applyBorder="1"/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0" xfId="0" applyFont="1"/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9" xfId="0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0" fontId="0" fillId="0" borderId="1" xfId="0" applyNumberFormat="1" applyBorder="1"/>
    <xf numFmtId="10" fontId="0" fillId="0" borderId="10" xfId="0" applyNumberFormat="1" applyBorder="1"/>
    <xf numFmtId="10" fontId="0" fillId="0" borderId="0" xfId="0" applyNumberFormat="1"/>
    <xf numFmtId="164" fontId="2" fillId="0" borderId="22" xfId="0" applyNumberFormat="1" applyFont="1" applyBorder="1"/>
    <xf numFmtId="164" fontId="2" fillId="0" borderId="6" xfId="0" applyNumberFormat="1" applyFont="1" applyBorder="1"/>
    <xf numFmtId="164" fontId="2" fillId="0" borderId="7" xfId="0" applyNumberFormat="1" applyFont="1" applyBorder="1"/>
    <xf numFmtId="0" fontId="4" fillId="0" borderId="0" xfId="0" applyFont="1"/>
    <xf numFmtId="164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8" xfId="0" applyFont="1" applyFill="1" applyBorder="1"/>
    <xf numFmtId="0" fontId="2" fillId="2" borderId="11" xfId="0" applyFont="1" applyFill="1" applyBorder="1"/>
    <xf numFmtId="0" fontId="0" fillId="2" borderId="12" xfId="0" applyFill="1" applyBorder="1"/>
    <xf numFmtId="0" fontId="0" fillId="2" borderId="13" xfId="0" applyFill="1" applyBorder="1"/>
    <xf numFmtId="0" fontId="2" fillId="3" borderId="1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2" fillId="3" borderId="14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5A5D3-21A7-45BB-9ABE-E37A759F3B80}">
  <dimension ref="A1:L47"/>
  <sheetViews>
    <sheetView tabSelected="1" zoomScale="89" workbookViewId="0">
      <selection activeCell="H9" sqref="H9"/>
    </sheetView>
  </sheetViews>
  <sheetFormatPr defaultRowHeight="15" x14ac:dyDescent="0.25"/>
  <cols>
    <col min="1" max="1" width="23.7109375" customWidth="1"/>
    <col min="2" max="2" width="26.28515625" customWidth="1"/>
    <col min="3" max="3" width="29.28515625" customWidth="1"/>
    <col min="4" max="4" width="28.140625" customWidth="1"/>
    <col min="5" max="5" width="12" bestFit="1" customWidth="1"/>
    <col min="7" max="7" width="10.85546875" bestFit="1" customWidth="1"/>
    <col min="9" max="9" width="12" bestFit="1" customWidth="1"/>
    <col min="12" max="12" width="10" bestFit="1" customWidth="1"/>
  </cols>
  <sheetData>
    <row r="1" spans="1:12" x14ac:dyDescent="0.25">
      <c r="A1" s="60" t="s">
        <v>26</v>
      </c>
      <c r="B1" s="60"/>
      <c r="C1" s="60"/>
      <c r="D1" s="60"/>
    </row>
    <row r="2" spans="1:12" ht="15.75" thickBot="1" x14ac:dyDescent="0.3">
      <c r="A2" s="65" t="s">
        <v>11</v>
      </c>
      <c r="B2" s="65"/>
      <c r="C2" s="65"/>
      <c r="D2" s="65"/>
    </row>
    <row r="3" spans="1:12" x14ac:dyDescent="0.25">
      <c r="A3" s="61" t="s">
        <v>0</v>
      </c>
      <c r="B3" s="12" t="s">
        <v>2</v>
      </c>
      <c r="C3" s="12" t="s">
        <v>3</v>
      </c>
      <c r="D3" s="12" t="s">
        <v>8</v>
      </c>
    </row>
    <row r="4" spans="1:12" ht="15.75" thickBot="1" x14ac:dyDescent="0.3">
      <c r="A4" s="62"/>
      <c r="B4" s="13" t="s">
        <v>1</v>
      </c>
      <c r="C4" s="13" t="s">
        <v>1</v>
      </c>
      <c r="D4" s="13"/>
    </row>
    <row r="5" spans="1:12" x14ac:dyDescent="0.25">
      <c r="A5" s="14" t="s">
        <v>15</v>
      </c>
      <c r="B5" s="15">
        <v>6596.13</v>
      </c>
      <c r="C5" s="15">
        <v>2800</v>
      </c>
      <c r="D5" s="15">
        <f>C5+B5</f>
        <v>9396.130000000001</v>
      </c>
      <c r="G5" s="1">
        <f>B5+2807.02</f>
        <v>9403.15</v>
      </c>
      <c r="I5" s="1">
        <f>B5-8271.25</f>
        <v>-1675.12</v>
      </c>
      <c r="K5">
        <f>1485.99+2303.12+2807.02</f>
        <v>6596.1299999999992</v>
      </c>
      <c r="L5" s="1"/>
    </row>
    <row r="6" spans="1:12" x14ac:dyDescent="0.25">
      <c r="A6" s="14" t="s">
        <v>16</v>
      </c>
      <c r="B6" s="15">
        <v>1697</v>
      </c>
      <c r="C6" s="15">
        <f>492.75</f>
        <v>492.75</v>
      </c>
      <c r="D6" s="15">
        <f>C6+B6</f>
        <v>2189.75</v>
      </c>
      <c r="G6">
        <f>164.25*3</f>
        <v>492.75</v>
      </c>
      <c r="K6">
        <v>6678.16</v>
      </c>
    </row>
    <row r="7" spans="1:12" x14ac:dyDescent="0.25">
      <c r="A7" s="14" t="s">
        <v>17</v>
      </c>
      <c r="B7" s="15">
        <v>130</v>
      </c>
      <c r="C7" s="15">
        <v>0</v>
      </c>
      <c r="D7" s="15">
        <f t="shared" ref="D7:D11" si="0">C7+B7</f>
        <v>130</v>
      </c>
      <c r="K7">
        <f>K6-K5</f>
        <v>82.030000000000655</v>
      </c>
      <c r="L7" t="s">
        <v>29</v>
      </c>
    </row>
    <row r="8" spans="1:12" x14ac:dyDescent="0.25">
      <c r="A8" s="14" t="s">
        <v>18</v>
      </c>
      <c r="B8" s="15">
        <v>173.15</v>
      </c>
      <c r="C8" s="15">
        <f>B8/9*3</f>
        <v>57.716666666666669</v>
      </c>
      <c r="D8" s="15">
        <f t="shared" si="0"/>
        <v>230.86666666666667</v>
      </c>
    </row>
    <row r="9" spans="1:12" x14ac:dyDescent="0.25">
      <c r="A9" s="14" t="s">
        <v>19</v>
      </c>
      <c r="B9" s="15">
        <v>49.31</v>
      </c>
      <c r="C9" s="15">
        <v>8.9600000000000009</v>
      </c>
      <c r="D9" s="15">
        <f t="shared" si="0"/>
        <v>58.27</v>
      </c>
    </row>
    <row r="10" spans="1:12" x14ac:dyDescent="0.25">
      <c r="A10" s="14" t="s">
        <v>20</v>
      </c>
      <c r="B10" s="15">
        <v>1493.06</v>
      </c>
      <c r="C10" s="15">
        <v>0</v>
      </c>
      <c r="D10" s="15">
        <f t="shared" si="0"/>
        <v>1493.06</v>
      </c>
    </row>
    <row r="11" spans="1:12" x14ac:dyDescent="0.25">
      <c r="A11" s="14" t="s">
        <v>30</v>
      </c>
      <c r="B11" s="15">
        <v>82.03</v>
      </c>
      <c r="C11" s="15">
        <v>0</v>
      </c>
      <c r="D11" s="15">
        <f t="shared" si="0"/>
        <v>82.03</v>
      </c>
    </row>
    <row r="12" spans="1:12" ht="15.75" thickBot="1" x14ac:dyDescent="0.3">
      <c r="A12" s="16" t="s">
        <v>14</v>
      </c>
      <c r="B12" s="17">
        <f>SUM(B5:B11)</f>
        <v>10220.68</v>
      </c>
      <c r="C12" s="17">
        <f>SUM(C5:C11)</f>
        <v>3359.4266666666667</v>
      </c>
      <c r="D12" s="17">
        <f>SUM(D5:D11)</f>
        <v>13580.106666666668</v>
      </c>
    </row>
    <row r="13" spans="1:12" ht="15.75" thickBot="1" x14ac:dyDescent="0.3">
      <c r="A13" s="66" t="s">
        <v>10</v>
      </c>
      <c r="B13" s="67"/>
      <c r="C13" s="67"/>
      <c r="D13" s="68"/>
    </row>
    <row r="14" spans="1:12" x14ac:dyDescent="0.25">
      <c r="A14" s="63" t="s">
        <v>13</v>
      </c>
      <c r="B14" s="4" t="s">
        <v>2</v>
      </c>
      <c r="C14" s="4" t="s">
        <v>7</v>
      </c>
      <c r="D14" s="5" t="s">
        <v>9</v>
      </c>
    </row>
    <row r="15" spans="1:12" x14ac:dyDescent="0.25">
      <c r="A15" s="64"/>
      <c r="B15" s="6" t="s">
        <v>1</v>
      </c>
      <c r="C15" s="6" t="s">
        <v>1</v>
      </c>
      <c r="D15" s="7"/>
    </row>
    <row r="16" spans="1:12" ht="15.75" thickBot="1" x14ac:dyDescent="0.3">
      <c r="A16" s="8" t="s">
        <v>21</v>
      </c>
      <c r="B16" s="9">
        <v>18.34</v>
      </c>
      <c r="C16" s="9">
        <v>0</v>
      </c>
      <c r="D16" s="10">
        <f>C16+B16</f>
        <v>18.34</v>
      </c>
    </row>
    <row r="17" spans="1:9" ht="15.75" thickBot="1" x14ac:dyDescent="0.3">
      <c r="A17" s="18" t="s">
        <v>12</v>
      </c>
      <c r="B17" s="19">
        <f>SUM(B16)</f>
        <v>18.34</v>
      </c>
      <c r="C17" s="19">
        <f t="shared" ref="C17:D17" si="1">SUM(C16)</f>
        <v>0</v>
      </c>
      <c r="D17" s="25">
        <f t="shared" si="1"/>
        <v>18.34</v>
      </c>
      <c r="E17" s="57" t="s">
        <v>31</v>
      </c>
      <c r="F17" s="58"/>
      <c r="G17" s="58"/>
      <c r="H17" s="59"/>
    </row>
    <row r="18" spans="1:9" x14ac:dyDescent="0.25">
      <c r="A18" s="21"/>
      <c r="B18" s="26"/>
      <c r="C18" s="28" t="s">
        <v>4</v>
      </c>
      <c r="D18" s="29">
        <f>D17-D12</f>
        <v>-13561.766666666668</v>
      </c>
      <c r="E18" s="41" t="s">
        <v>22</v>
      </c>
      <c r="F18" s="42" t="s">
        <v>23</v>
      </c>
      <c r="G18" s="42" t="s">
        <v>24</v>
      </c>
      <c r="H18" s="43" t="s">
        <v>25</v>
      </c>
    </row>
    <row r="19" spans="1:9" x14ac:dyDescent="0.25">
      <c r="A19" s="22"/>
      <c r="B19" s="20"/>
      <c r="C19" s="30" t="s">
        <v>5</v>
      </c>
      <c r="D19" s="31">
        <v>2008.84</v>
      </c>
      <c r="E19" s="47">
        <v>0.71660000000000001</v>
      </c>
      <c r="F19" s="47">
        <v>1.5800000000000002E-2</v>
      </c>
      <c r="G19" s="47">
        <v>0.2326</v>
      </c>
      <c r="H19" s="48">
        <v>3.5000000000000003E-2</v>
      </c>
    </row>
    <row r="20" spans="1:9" ht="15.75" thickBot="1" x14ac:dyDescent="0.3">
      <c r="A20" s="23"/>
      <c r="B20" s="27"/>
      <c r="C20" s="32" t="s">
        <v>6</v>
      </c>
      <c r="D20" s="33">
        <f>D18+D19</f>
        <v>-11552.926666666668</v>
      </c>
      <c r="E20" s="50">
        <f>E19*D20</f>
        <v>-8278.8272493333352</v>
      </c>
      <c r="F20" s="50">
        <f>F19*D20</f>
        <v>-182.53624133333338</v>
      </c>
      <c r="G20" s="50">
        <f>G19*D20</f>
        <v>-2687.2107426666671</v>
      </c>
      <c r="H20" s="50">
        <f>H19*D20</f>
        <v>-404.35243333333341</v>
      </c>
      <c r="I20" s="1">
        <f>SUM(E20:H20)</f>
        <v>-11552.92666666667</v>
      </c>
    </row>
    <row r="23" spans="1:9" x14ac:dyDescent="0.25">
      <c r="A23" s="74" t="s">
        <v>27</v>
      </c>
      <c r="B23" s="74"/>
      <c r="C23" s="74"/>
      <c r="D23" s="40"/>
    </row>
    <row r="24" spans="1:9" ht="15.75" thickBot="1" x14ac:dyDescent="0.3">
      <c r="A24" s="11" t="s">
        <v>11</v>
      </c>
      <c r="B24" s="11"/>
      <c r="C24" s="11"/>
    </row>
    <row r="25" spans="1:9" x14ac:dyDescent="0.25">
      <c r="A25" s="69" t="s">
        <v>0</v>
      </c>
      <c r="B25" s="70"/>
      <c r="C25" s="12" t="s">
        <v>3</v>
      </c>
    </row>
    <row r="26" spans="1:9" x14ac:dyDescent="0.25">
      <c r="A26" s="71"/>
      <c r="B26" s="72"/>
      <c r="C26" s="34" t="s">
        <v>1</v>
      </c>
    </row>
    <row r="27" spans="1:9" x14ac:dyDescent="0.25">
      <c r="A27" s="73" t="s">
        <v>15</v>
      </c>
      <c r="B27" s="73"/>
      <c r="C27" s="37">
        <v>9500</v>
      </c>
    </row>
    <row r="28" spans="1:9" x14ac:dyDescent="0.25">
      <c r="A28" s="73" t="s">
        <v>16</v>
      </c>
      <c r="B28" s="73"/>
      <c r="C28" s="37">
        <v>2270</v>
      </c>
    </row>
    <row r="29" spans="1:9" x14ac:dyDescent="0.25">
      <c r="A29" s="73" t="s">
        <v>17</v>
      </c>
      <c r="B29" s="73"/>
      <c r="C29" s="37">
        <f>D7</f>
        <v>130</v>
      </c>
    </row>
    <row r="30" spans="1:9" x14ac:dyDescent="0.25">
      <c r="A30" s="73" t="s">
        <v>18</v>
      </c>
      <c r="B30" s="73"/>
      <c r="C30" s="37">
        <v>235</v>
      </c>
    </row>
    <row r="31" spans="1:9" x14ac:dyDescent="0.25">
      <c r="A31" s="73" t="s">
        <v>19</v>
      </c>
      <c r="B31" s="73"/>
      <c r="C31" s="37">
        <v>10</v>
      </c>
    </row>
    <row r="32" spans="1:9" x14ac:dyDescent="0.25">
      <c r="A32" s="73" t="s">
        <v>20</v>
      </c>
      <c r="B32" s="73"/>
      <c r="C32" s="37">
        <v>1500</v>
      </c>
    </row>
    <row r="33" spans="1:9" x14ac:dyDescent="0.25">
      <c r="A33" s="38" t="s">
        <v>14</v>
      </c>
      <c r="B33" s="39"/>
      <c r="C33" s="39">
        <f t="shared" ref="C33" si="2">SUM(C27:C32)</f>
        <v>13645</v>
      </c>
    </row>
    <row r="34" spans="1:9" ht="15.75" thickBot="1" x14ac:dyDescent="0.3">
      <c r="A34" s="35" t="s">
        <v>10</v>
      </c>
      <c r="B34" s="36"/>
      <c r="C34" s="36"/>
    </row>
    <row r="35" spans="1:9" x14ac:dyDescent="0.25">
      <c r="A35" s="81" t="s">
        <v>13</v>
      </c>
      <c r="B35" s="82"/>
      <c r="C35" s="5" t="s">
        <v>9</v>
      </c>
    </row>
    <row r="36" spans="1:9" x14ac:dyDescent="0.25">
      <c r="A36" s="83"/>
      <c r="B36" s="84"/>
      <c r="C36" s="6" t="s">
        <v>1</v>
      </c>
    </row>
    <row r="37" spans="1:9" ht="15.75" thickBot="1" x14ac:dyDescent="0.3">
      <c r="A37" s="85" t="s">
        <v>21</v>
      </c>
      <c r="B37" s="86"/>
      <c r="C37" s="9">
        <v>10</v>
      </c>
    </row>
    <row r="38" spans="1:9" ht="15.75" thickBot="1" x14ac:dyDescent="0.3">
      <c r="A38" s="87" t="s">
        <v>28</v>
      </c>
      <c r="B38" s="88"/>
      <c r="C38" s="19">
        <f t="shared" ref="C38" si="3">SUM(C37)</f>
        <v>10</v>
      </c>
      <c r="E38" s="57" t="s">
        <v>32</v>
      </c>
      <c r="F38" s="58"/>
      <c r="G38" s="58"/>
      <c r="H38" s="59"/>
    </row>
    <row r="39" spans="1:9" x14ac:dyDescent="0.25">
      <c r="A39" s="75" t="s">
        <v>4</v>
      </c>
      <c r="B39" s="76"/>
      <c r="C39" s="45">
        <f>C38-C33</f>
        <v>-13635</v>
      </c>
      <c r="E39" s="24" t="s">
        <v>22</v>
      </c>
      <c r="F39" s="2" t="s">
        <v>23</v>
      </c>
      <c r="G39" s="2" t="s">
        <v>24</v>
      </c>
      <c r="H39" s="3" t="s">
        <v>25</v>
      </c>
    </row>
    <row r="40" spans="1:9" x14ac:dyDescent="0.25">
      <c r="A40" s="77" t="s">
        <v>5</v>
      </c>
      <c r="B40" s="78"/>
      <c r="C40" s="44">
        <v>0</v>
      </c>
      <c r="E40" s="47">
        <v>0.71660000000000001</v>
      </c>
      <c r="F40" s="47">
        <v>1.5800000000000002E-2</v>
      </c>
      <c r="G40" s="47">
        <v>0.2326</v>
      </c>
      <c r="H40" s="48">
        <v>3.5000000000000003E-2</v>
      </c>
      <c r="I40" s="49">
        <f>SUM(E40:H40)</f>
        <v>1</v>
      </c>
    </row>
    <row r="41" spans="1:9" ht="15.75" thickBot="1" x14ac:dyDescent="0.3">
      <c r="A41" s="79" t="s">
        <v>6</v>
      </c>
      <c r="B41" s="80"/>
      <c r="C41" s="46">
        <f>C39+C40</f>
        <v>-13635</v>
      </c>
      <c r="E41" s="50">
        <f>E40*C41</f>
        <v>-9770.8410000000003</v>
      </c>
      <c r="F41" s="51">
        <f>F40*C41</f>
        <v>-215.43300000000002</v>
      </c>
      <c r="G41" s="51">
        <f>G40*C41</f>
        <v>-3171.5010000000002</v>
      </c>
      <c r="H41" s="52">
        <f>H40*C41</f>
        <v>-477.22500000000002</v>
      </c>
      <c r="I41" s="1">
        <f>SUM(E41:H41)</f>
        <v>-13635.000000000002</v>
      </c>
    </row>
    <row r="43" spans="1:9" ht="21.75" thickBot="1" x14ac:dyDescent="0.4">
      <c r="A43" s="53"/>
      <c r="B43" s="53"/>
      <c r="C43" s="53"/>
    </row>
    <row r="44" spans="1:9" ht="21.75" thickBot="1" x14ac:dyDescent="0.4">
      <c r="A44" s="55" t="s">
        <v>33</v>
      </c>
      <c r="B44" s="56"/>
      <c r="C44" s="54">
        <f>C41+D20</f>
        <v>-25187.926666666666</v>
      </c>
      <c r="E44" s="57" t="s">
        <v>34</v>
      </c>
      <c r="F44" s="58"/>
      <c r="G44" s="58"/>
      <c r="H44" s="59"/>
    </row>
    <row r="45" spans="1:9" x14ac:dyDescent="0.25">
      <c r="E45" s="24" t="s">
        <v>22</v>
      </c>
      <c r="F45" s="2" t="s">
        <v>23</v>
      </c>
      <c r="G45" s="2" t="s">
        <v>24</v>
      </c>
      <c r="H45" s="3" t="s">
        <v>25</v>
      </c>
    </row>
    <row r="46" spans="1:9" x14ac:dyDescent="0.25">
      <c r="E46" s="47">
        <v>0.71660000000000001</v>
      </c>
      <c r="F46" s="47">
        <v>1.5800000000000002E-2</v>
      </c>
      <c r="G46" s="47">
        <v>0.2326</v>
      </c>
      <c r="H46" s="48">
        <v>3.5000000000000003E-2</v>
      </c>
    </row>
    <row r="47" spans="1:9" ht="15.75" thickBot="1" x14ac:dyDescent="0.3">
      <c r="E47" s="50">
        <f>E46*C44</f>
        <v>-18049.668249333332</v>
      </c>
      <c r="F47" s="51">
        <f>F46*C44</f>
        <v>-397.96924133333334</v>
      </c>
      <c r="G47" s="51">
        <f>G46*C44</f>
        <v>-5858.7117426666664</v>
      </c>
      <c r="H47" s="52">
        <f>H46*C44</f>
        <v>-881.57743333333337</v>
      </c>
      <c r="I47" s="1">
        <f>SUM(E47:H47)</f>
        <v>-25187.926666666663</v>
      </c>
    </row>
  </sheetData>
  <mergeCells count="23">
    <mergeCell ref="A41:B41"/>
    <mergeCell ref="A30:B30"/>
    <mergeCell ref="A31:B31"/>
    <mergeCell ref="A32:B32"/>
    <mergeCell ref="A35:B36"/>
    <mergeCell ref="A37:B37"/>
    <mergeCell ref="A38:B38"/>
    <mergeCell ref="A44:B44"/>
    <mergeCell ref="E44:H44"/>
    <mergeCell ref="A1:D1"/>
    <mergeCell ref="A3:A4"/>
    <mergeCell ref="A14:A15"/>
    <mergeCell ref="A2:D2"/>
    <mergeCell ref="A13:D13"/>
    <mergeCell ref="E17:H17"/>
    <mergeCell ref="E38:H38"/>
    <mergeCell ref="A25:B26"/>
    <mergeCell ref="A27:B27"/>
    <mergeCell ref="A28:B28"/>
    <mergeCell ref="A29:B29"/>
    <mergeCell ref="A23:C23"/>
    <mergeCell ref="A39:B39"/>
    <mergeCell ref="A40:B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 Jerman</dc:creator>
  <cp:lastModifiedBy>Danijel Jerman</cp:lastModifiedBy>
  <dcterms:created xsi:type="dcterms:W3CDTF">2025-10-27T08:11:17Z</dcterms:created>
  <dcterms:modified xsi:type="dcterms:W3CDTF">2025-10-29T08:37:00Z</dcterms:modified>
</cp:coreProperties>
</file>